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пущення" sheetId="1" state="visible" r:id="rId1"/>
    <sheet xmlns:r="http://schemas.openxmlformats.org/officeDocument/2006/relationships" name="Ціноутворення" sheetId="2" state="visible" r:id="rId2"/>
    <sheet xmlns:r="http://schemas.openxmlformats.org/officeDocument/2006/relationships" name="Знижки і акції" sheetId="3" state="visible" r:id="rId3"/>
    <sheet xmlns:r="http://schemas.openxmlformats.org/officeDocument/2006/relationships" name="Сезон і план" sheetId="4" state="visible" r:id="rId4"/>
    <sheet xmlns:r="http://schemas.openxmlformats.org/officeDocument/2006/relationships" name="Висновок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9">
    <font>
      <name val="Calibri"/>
      <family val="2"/>
      <color theme="1"/>
      <sz val="11"/>
      <scheme val="minor"/>
    </font>
    <font>
      <b val="1"/>
      <color rgb="001F2933"/>
      <sz val="13"/>
    </font>
    <font>
      <color rgb="004A5568"/>
      <sz val="9.5"/>
    </font>
    <font>
      <b val="1"/>
      <color rgb="00FFFFFF"/>
      <sz val="10"/>
    </font>
    <font>
      <b val="1"/>
    </font>
    <font>
      <color rgb="00718096"/>
      <sz val="9"/>
    </font>
    <font>
      <b val="1"/>
      <color rgb="002C5282"/>
    </font>
    <font>
      <b val="1"/>
      <color rgb="009B2C2C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002F3E46"/>
      </patternFill>
    </fill>
    <fill>
      <patternFill patternType="solid">
        <fgColor rgb="00FFF3C4"/>
      </patternFill>
    </fill>
    <fill>
      <patternFill patternType="solid">
        <fgColor rgb="00EDF2F7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4" fillId="3" borderId="1" pivotButton="0" quotePrefix="0" xfId="0"/>
    <xf numFmtId="0" fontId="5" fillId="0" borderId="1" applyAlignment="1" pivotButton="0" quotePrefix="0" xfId="0">
      <alignment vertical="top" wrapText="1"/>
    </xf>
    <xf numFmtId="164" fontId="6" fillId="0" borderId="1" pivotButton="0" quotePrefix="0" xfId="0"/>
    <xf numFmtId="9" fontId="4" fillId="3" borderId="1" pivotButton="0" quotePrefix="0" xfId="0"/>
    <xf numFmtId="9" fontId="6" fillId="0" borderId="1" pivotButton="0" quotePrefix="0" xfId="0"/>
    <xf numFmtId="0" fontId="4" fillId="0" borderId="0" pivotButton="0" quotePrefix="0" xfId="0"/>
    <xf numFmtId="164" fontId="0" fillId="0" borderId="1" pivotButton="0" quotePrefix="0" xfId="0"/>
    <xf numFmtId="0" fontId="5" fillId="0" borderId="0" pivotButton="0" quotePrefix="0" xfId="0"/>
    <xf numFmtId="9" fontId="0" fillId="0" borderId="1" pivotButton="0" quotePrefix="0" xfId="0"/>
    <xf numFmtId="0" fontId="4" fillId="4" borderId="1" pivotButton="0" quotePrefix="0" xfId="0"/>
    <xf numFmtId="164" fontId="4" fillId="4" borderId="1" pivotButton="0" quotePrefix="0" xfId="0"/>
    <xf numFmtId="0" fontId="0" fillId="4" borderId="1" pivotButton="0" quotePrefix="0" xfId="0"/>
    <xf numFmtId="9" fontId="4" fillId="4" borderId="1" pivotButton="0" quotePrefix="0" xfId="0"/>
    <xf numFmtId="0" fontId="7" fillId="0" borderId="0" pivotButton="0" quotePrefix="0" xfId="0"/>
    <xf numFmtId="9" fontId="4" fillId="0" borderId="1" pivotButton="0" quotePrefix="0" xfId="0"/>
    <xf numFmtId="0" fontId="4" fillId="4" borderId="0" pivotButton="0" quotePrefix="0" xfId="0"/>
    <xf numFmtId="0" fontId="0" fillId="4" borderId="0" pivotButton="0" quotePrefix="0" xfId="0"/>
    <xf numFmtId="164" fontId="4" fillId="4" borderId="0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8" fillId="0" borderId="0" pivotButton="0" quotePrefix="0" xfId="0"/>
    <xf numFmtId="164" fontId="4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2" customWidth="1" min="3" max="3"/>
  </cols>
  <sheetData>
    <row r="1">
      <c r="A1" s="1" t="inlineStr">
        <is>
          <t>Припущення — міняйте жовті клітинки, решта перерахується сама</t>
        </is>
      </c>
    </row>
    <row r="2">
      <c r="A2" s="2" t="inlineStr">
        <is>
          <t>Це єдине місце для вводу. Усі інші аркуші беруть цифри звідси формулами.</t>
        </is>
      </c>
    </row>
    <row r="4" ht="34" customHeight="1">
      <c r="A4" s="3" t="inlineStr">
        <is>
          <t>Показник</t>
        </is>
      </c>
      <c r="B4" s="3" t="inlineStr">
        <is>
          <t>Значення</t>
        </is>
      </c>
      <c r="C4" s="3" t="inlineStr">
        <is>
          <t>Що це означає</t>
        </is>
      </c>
    </row>
    <row r="5" ht="30" customHeight="1">
      <c r="A5" s="4" t="inlineStr">
        <is>
          <t>Операційні витрати бренду, грн/міс</t>
        </is>
      </c>
      <c r="B5" s="5" t="n">
        <v>400000</v>
      </c>
      <c r="C5" s="6" t="inlineStr">
        <is>
          <t>Скільки бренд витрачає на місяць незалежно від продажів. У літньому файлі стоїть 400 000. Фактично Cash Flow за травень–липень дає 261 850 грн/міс.</t>
        </is>
      </c>
    </row>
    <row r="6" ht="30" customHeight="1">
      <c r="A6" s="4" t="inlineStr">
        <is>
          <t>План продажів, одиниць на місяць</t>
        </is>
      </c>
      <c r="B6" s="5" t="n">
        <v>39</v>
      </c>
      <c r="C6" s="6" t="inlineStr">
        <is>
          <t>Осінній сезон = 118 одиниць на продаж (усе виробництво мінус гіфтинг і резерв), тобто ≈39 на місяць. У літньому файлі стояло 65 — під таку кількість товару немає.</t>
        </is>
      </c>
    </row>
    <row r="7" ht="30" customHeight="1">
      <c r="A7" s="4" t="inlineStr">
        <is>
          <t>Операційні витрати на один виріб, грн</t>
        </is>
      </c>
      <c r="B7" s="7">
        <f>IFERROR(Припущення!$B$5/Припущення!$B$6,0)</f>
        <v/>
      </c>
      <c r="C7" s="6" t="inlineStr">
        <is>
          <t>Рахується само: витрати ділені на план. Саме ця цифра вирішує, який виріб «тягне себе».</t>
        </is>
      </c>
    </row>
    <row r="8" ht="30" customHeight="1">
      <c r="A8" s="4" t="inlineStr">
        <is>
          <t>Комісія шоуруму</t>
        </is>
      </c>
      <c r="B8" s="8" t="n">
        <v>0.4</v>
      </c>
      <c r="C8" s="6" t="inlineStr">
        <is>
          <t>З фінмоделі бренду. Бренду лишається решта.</t>
        </is>
      </c>
    </row>
    <row r="9" ht="30" customHeight="1">
      <c r="A9" s="4" t="inlineStr">
        <is>
          <t>Бренду лишається після шоуруму</t>
        </is>
      </c>
      <c r="B9" s="9">
        <f>1-Припущення!$B$8</f>
        <v/>
      </c>
      <c r="C9" s="6" t="inlineStr">
        <is>
          <t>Рахується само.</t>
        </is>
      </c>
    </row>
    <row r="10" ht="30" customHeight="1">
      <c r="A10" s="4" t="inlineStr">
        <is>
          <t>Опт / wholesale — частка від retail</t>
        </is>
      </c>
      <c r="B10" s="8" t="n">
        <v>0.5</v>
      </c>
      <c r="C10" s="6" t="inlineStr">
        <is>
          <t>Політика бренду з літнього файлу.</t>
        </is>
      </c>
    </row>
    <row r="11" ht="30" customHeight="1">
      <c r="A11" s="4" t="inlineStr">
        <is>
          <t>Податок</t>
        </is>
      </c>
      <c r="B11" s="8" t="n">
        <v>0.05</v>
      </c>
      <c r="C11" s="6" t="inlineStr">
        <is>
          <t>ФОП 3 група.</t>
        </is>
      </c>
    </row>
    <row r="12" ht="30" customHeight="1">
      <c r="A12" s="4" t="inlineStr">
        <is>
          <t>Глибина знижки в акції</t>
        </is>
      </c>
      <c r="B12" s="8" t="n">
        <v>0.15</v>
      </c>
      <c r="C12" s="6" t="inlineStr">
        <is>
          <t>Наприклад, −15% на осінню акцію.</t>
        </is>
      </c>
    </row>
    <row r="13" ht="30" customHeight="1">
      <c r="A13" s="4" t="inlineStr">
        <is>
          <t>Частка продажів зі знижкою</t>
        </is>
      </c>
      <c r="B13" s="8" t="n">
        <v>0.3</v>
      </c>
      <c r="C13" s="6" t="inlineStr">
        <is>
          <t>Не весь товар іде зі знижкою. Тут — яка частина продажів місяця припадає на акцію.</t>
        </is>
      </c>
    </row>
    <row r="14" ht="30" customHeight="1">
      <c r="A14" s="4" t="inlineStr">
        <is>
          <t>Знижка Чорної пʼятниці</t>
        </is>
      </c>
      <c r="B14" s="8" t="n">
        <v>0.3</v>
      </c>
      <c r="C14" s="6" t="inlineStr">
        <is>
          <t>Листопад. Найглибша знижка сезону.</t>
        </is>
      </c>
    </row>
    <row r="15" ht="30" customHeight="1">
      <c r="A15" s="4" t="inlineStr">
        <is>
          <t>Частка продажів у Чорну пʼятницю</t>
        </is>
      </c>
      <c r="B15" s="8" t="n">
        <v>0.5</v>
      </c>
      <c r="C15" s="6" t="inlineStr">
        <is>
          <t>Скільки листопадових продажів піде за акційною ціною.</t>
        </is>
      </c>
    </row>
    <row r="17">
      <c r="A17" s="10" t="inlineStr">
        <is>
          <t>Для порівняння — факт із Cash Flow</t>
        </is>
      </c>
    </row>
    <row r="18">
      <c r="A18" s="4" t="inlineStr">
        <is>
          <t>Постійні витрати фактично, грн/міс</t>
        </is>
      </c>
      <c r="B18" s="11" t="n">
        <v>261850</v>
      </c>
      <c r="C18" s="12" t="inlineStr">
        <is>
          <t>Травень–липень 2026: ФОП, розробка продукту, маркетинг, адмін, IT. Якщо взяти цю цифру замість 400 000, вердикти нижче стають помітно мʼякшими.</t>
        </is>
      </c>
    </row>
    <row r="19">
      <c r="A19" s="4" t="inlineStr">
        <is>
          <t>Опер. витрати на виріб за фактом, грн</t>
        </is>
      </c>
      <c r="B19" s="11">
        <f>IFERROR(261850/Припущення!$B$6,0)</f>
        <v/>
      </c>
      <c r="C19" s="12" t="inlineStr">
        <is>
          <t>Та сама база товару, але реальні витрати.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2" customWidth="1" min="4" max="4"/>
    <col width="13" customWidth="1" min="5" max="5"/>
    <col width="13" customWidth="1" min="6" max="6"/>
    <col width="15" customWidth="1" min="7" max="7"/>
    <col width="13" customWidth="1" min="8" max="8"/>
    <col width="14" customWidth="1" min="9" max="9"/>
    <col width="12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Осіння колекція — чи платить кожен виріб за себе</t>
        </is>
      </c>
    </row>
    <row r="2">
      <c r="A2" s="2" t="inlineStr">
        <is>
          <t>Собівартість — за найдешевшим підрядником. «Залишок» = що лишається після товару, податку і своєї частки операційних витрат. Мінус означає, що виріб не окупає навіть себе.</t>
        </is>
      </c>
    </row>
    <row r="4" ht="34" customHeight="1">
      <c r="A4" s="3" t="inlineStr">
        <is>
          <t>Виріб</t>
        </is>
      </c>
      <c r="B4" s="3" t="inlineStr">
        <is>
          <t>Наявність, од</t>
        </is>
      </c>
      <c r="C4" s="3" t="inlineStr">
        <is>
          <t>Собівартість, грн</t>
        </is>
      </c>
      <c r="D4" s="3" t="inlineStr">
        <is>
          <t>Retail, грн</t>
        </is>
      </c>
      <c r="E4" s="3" t="inlineStr">
        <is>
          <t>Собівартість % від retail</t>
        </is>
      </c>
      <c r="F4" s="3" t="inlineStr">
        <is>
          <t>Валова маржа, грн</t>
        </is>
      </c>
      <c r="G4" s="3" t="inlineStr">
        <is>
          <t>Залишок після опер. витрат — ОНЛАЙН</t>
        </is>
      </c>
      <c r="H4" s="3" t="inlineStr">
        <is>
          <t>Бренду з шоуруму, грн</t>
        </is>
      </c>
      <c r="I4" s="3" t="inlineStr">
        <is>
          <t>Залишок — ШОУРУМ</t>
        </is>
      </c>
      <c r="J4" s="3" t="inlineStr">
        <is>
          <t>Бренду з опту, грн</t>
        </is>
      </c>
      <c r="K4" s="3" t="inlineStr">
        <is>
          <t>Залишок — ОПТ</t>
        </is>
      </c>
      <c r="L4" s="3" t="inlineStr">
        <is>
          <t>Максимальна знижка онлайн</t>
        </is>
      </c>
      <c r="M4" s="3" t="inlineStr">
        <is>
          <t>Продаж у збиток нижче</t>
        </is>
      </c>
    </row>
    <row r="5">
      <c r="A5" s="4" t="inlineStr">
        <is>
          <t>Блуза шовкова холтер</t>
        </is>
      </c>
      <c r="B5" s="4" t="n">
        <v>22</v>
      </c>
      <c r="C5" s="11" t="n">
        <v>2601.72</v>
      </c>
      <c r="D5" s="11" t="n">
        <v>7500</v>
      </c>
      <c r="E5" s="13">
        <f>IFERROR(C5/D5,0)</f>
        <v/>
      </c>
      <c r="F5" s="11">
        <f>D5*(1-Припущення!$B$11)-C5</f>
        <v/>
      </c>
      <c r="G5" s="11">
        <f>D5*(1-Припущення!$B$11)-C5-Припущення!$B$7</f>
        <v/>
      </c>
      <c r="H5" s="11">
        <f>D5*Припущення!$B$9</f>
        <v/>
      </c>
      <c r="I5" s="11">
        <f>D5*Припущення!$B$9*(1-Припущення!$B$11)-C5-Припущення!$B$7</f>
        <v/>
      </c>
      <c r="J5" s="11">
        <f>D5*Припущення!$B$10</f>
        <v/>
      </c>
      <c r="K5" s="11">
        <f>D5*Припущення!$B$10*(1-Припущення!$B$11)-C5-Припущення!$B$7</f>
        <v/>
      </c>
      <c r="L5" s="13">
        <f>IFERROR(MAX(0,1-(C5+Припущення!$B$7)/(D5*(1-Припущення!$B$11))),0)</f>
        <v/>
      </c>
      <c r="M5" s="13">
        <f>IFERROR(MAX(0,1-C5/(D5*(1-Припущення!$B$11))),0)</f>
        <v/>
      </c>
    </row>
    <row r="6">
      <c r="A6" s="4" t="inlineStr">
        <is>
          <t>Штани сатинові</t>
        </is>
      </c>
      <c r="B6" s="4" t="n">
        <v>20</v>
      </c>
      <c r="C6" s="11" t="n">
        <v>3520.8</v>
      </c>
      <c r="D6" s="11" t="n">
        <v>12500</v>
      </c>
      <c r="E6" s="13">
        <f>IFERROR(C6/D6,0)</f>
        <v/>
      </c>
      <c r="F6" s="11">
        <f>D6*(1-Припущення!$B$11)-C6</f>
        <v/>
      </c>
      <c r="G6" s="11">
        <f>D6*(1-Припущення!$B$11)-C6-Припущення!$B$7</f>
        <v/>
      </c>
      <c r="H6" s="11">
        <f>D6*Припущення!$B$9</f>
        <v/>
      </c>
      <c r="I6" s="11">
        <f>D6*Припущення!$B$9*(1-Припущення!$B$11)-C6-Припущення!$B$7</f>
        <v/>
      </c>
      <c r="J6" s="11">
        <f>D6*Припущення!$B$10</f>
        <v/>
      </c>
      <c r="K6" s="11">
        <f>D6*Припущення!$B$10*(1-Припущення!$B$11)-C6-Припущення!$B$7</f>
        <v/>
      </c>
      <c r="L6" s="13">
        <f>IFERROR(MAX(0,1-(C6+Припущення!$B$7)/(D6*(1-Припущення!$B$11))),0)</f>
        <v/>
      </c>
      <c r="M6" s="13">
        <f>IFERROR(MAX(0,1-C6/(D6*(1-Припущення!$B$11))),0)</f>
        <v/>
      </c>
    </row>
    <row r="7">
      <c r="A7" s="4" t="inlineStr">
        <is>
          <t>Жакет оксамитовий</t>
        </is>
      </c>
      <c r="B7" s="4" t="n">
        <v>11</v>
      </c>
      <c r="C7" s="11" t="n">
        <v>5330.95</v>
      </c>
      <c r="D7" s="11" t="n">
        <v>19500</v>
      </c>
      <c r="E7" s="13">
        <f>IFERROR(C7/D7,0)</f>
        <v/>
      </c>
      <c r="F7" s="11">
        <f>D7*(1-Припущення!$B$11)-C7</f>
        <v/>
      </c>
      <c r="G7" s="11">
        <f>D7*(1-Припущення!$B$11)-C7-Припущення!$B$7</f>
        <v/>
      </c>
      <c r="H7" s="11">
        <f>D7*Припущення!$B$9</f>
        <v/>
      </c>
      <c r="I7" s="11">
        <f>D7*Припущення!$B$9*(1-Припущення!$B$11)-C7-Припущення!$B$7</f>
        <v/>
      </c>
      <c r="J7" s="11">
        <f>D7*Припущення!$B$10</f>
        <v/>
      </c>
      <c r="K7" s="11">
        <f>D7*Припущення!$B$10*(1-Припущення!$B$11)-C7-Припущення!$B$7</f>
        <v/>
      </c>
      <c r="L7" s="13">
        <f>IFERROR(MAX(0,1-(C7+Припущення!$B$7)/(D7*(1-Припущення!$B$11))),0)</f>
        <v/>
      </c>
      <c r="M7" s="13">
        <f>IFERROR(MAX(0,1-C7/(D7*(1-Припущення!$B$11))),0)</f>
        <v/>
      </c>
    </row>
    <row r="8">
      <c r="A8" s="4" t="inlineStr">
        <is>
          <t>Штани оксамитові</t>
        </is>
      </c>
      <c r="B8" s="4" t="n">
        <v>10</v>
      </c>
      <c r="C8" s="11" t="n">
        <v>2985.07</v>
      </c>
      <c r="D8" s="11" t="n">
        <v>14500</v>
      </c>
      <c r="E8" s="13">
        <f>IFERROR(C8/D8,0)</f>
        <v/>
      </c>
      <c r="F8" s="11">
        <f>D8*(1-Припущення!$B$11)-C8</f>
        <v/>
      </c>
      <c r="G8" s="11">
        <f>D8*(1-Припущення!$B$11)-C8-Припущення!$B$7</f>
        <v/>
      </c>
      <c r="H8" s="11">
        <f>D8*Припущення!$B$9</f>
        <v/>
      </c>
      <c r="I8" s="11">
        <f>D8*Припущення!$B$9*(1-Припущення!$B$11)-C8-Припущення!$B$7</f>
        <v/>
      </c>
      <c r="J8" s="11">
        <f>D8*Припущення!$B$10</f>
        <v/>
      </c>
      <c r="K8" s="11">
        <f>D8*Припущення!$B$10*(1-Припущення!$B$11)-C8-Припущення!$B$7</f>
        <v/>
      </c>
      <c r="L8" s="13">
        <f>IFERROR(MAX(0,1-(C8+Припущення!$B$7)/(D8*(1-Припущення!$B$11))),0)</f>
        <v/>
      </c>
      <c r="M8" s="13">
        <f>IFERROR(MAX(0,1-C8/(D8*(1-Припущення!$B$11))),0)</f>
        <v/>
      </c>
    </row>
    <row r="9">
      <c r="A9" s="4" t="inlineStr">
        <is>
          <t>Блуза шовкова лавальєр</t>
        </is>
      </c>
      <c r="B9" s="4" t="n">
        <v>9</v>
      </c>
      <c r="C9" s="11" t="n">
        <v>2260.11</v>
      </c>
      <c r="D9" s="11" t="n">
        <v>9000</v>
      </c>
      <c r="E9" s="13">
        <f>IFERROR(C9/D9,0)</f>
        <v/>
      </c>
      <c r="F9" s="11">
        <f>D9*(1-Припущення!$B$11)-C9</f>
        <v/>
      </c>
      <c r="G9" s="11">
        <f>D9*(1-Припущення!$B$11)-C9-Припущення!$B$7</f>
        <v/>
      </c>
      <c r="H9" s="11">
        <f>D9*Припущення!$B$9</f>
        <v/>
      </c>
      <c r="I9" s="11">
        <f>D9*Припущення!$B$9*(1-Припущення!$B$11)-C9-Припущення!$B$7</f>
        <v/>
      </c>
      <c r="J9" s="11">
        <f>D9*Припущення!$B$10</f>
        <v/>
      </c>
      <c r="K9" s="11">
        <f>D9*Припущення!$B$10*(1-Припущення!$B$11)-C9-Припущення!$B$7</f>
        <v/>
      </c>
      <c r="L9" s="13">
        <f>IFERROR(MAX(0,1-(C9+Припущення!$B$7)/(D9*(1-Припущення!$B$11))),0)</f>
        <v/>
      </c>
      <c r="M9" s="13">
        <f>IFERROR(MAX(0,1-C9/(D9*(1-Припущення!$B$11))),0)</f>
        <v/>
      </c>
    </row>
    <row r="10">
      <c r="A10" s="4" t="inlineStr">
        <is>
          <t>Кафтан оксамитовий</t>
        </is>
      </c>
      <c r="B10" s="4" t="n">
        <v>7</v>
      </c>
      <c r="C10" s="11" t="n">
        <v>7824.87</v>
      </c>
      <c r="D10" s="11" t="n">
        <v>26500</v>
      </c>
      <c r="E10" s="13">
        <f>IFERROR(C10/D10,0)</f>
        <v/>
      </c>
      <c r="F10" s="11">
        <f>D10*(1-Припущення!$B$11)-C10</f>
        <v/>
      </c>
      <c r="G10" s="11">
        <f>D10*(1-Припущення!$B$11)-C10-Припущення!$B$7</f>
        <v/>
      </c>
      <c r="H10" s="11">
        <f>D10*Припущення!$B$9</f>
        <v/>
      </c>
      <c r="I10" s="11">
        <f>D10*Припущення!$B$9*(1-Припущення!$B$11)-C10-Припущення!$B$7</f>
        <v/>
      </c>
      <c r="J10" s="11">
        <f>D10*Припущення!$B$10</f>
        <v/>
      </c>
      <c r="K10" s="11">
        <f>D10*Припущення!$B$10*(1-Припущення!$B$11)-C10-Припущення!$B$7</f>
        <v/>
      </c>
      <c r="L10" s="13">
        <f>IFERROR(MAX(0,1-(C10+Припущення!$B$7)/(D10*(1-Припущення!$B$11))),0)</f>
        <v/>
      </c>
      <c r="M10" s="13">
        <f>IFERROR(MAX(0,1-C10/(D10*(1-Припущення!$B$11))),0)</f>
        <v/>
      </c>
    </row>
    <row r="11">
      <c r="A11" s="4" t="inlineStr">
        <is>
          <t>Спідниця оксамитова міді</t>
        </is>
      </c>
      <c r="B11" s="4" t="n">
        <v>5</v>
      </c>
      <c r="C11" s="11" t="n">
        <v>2574.8</v>
      </c>
      <c r="D11" s="11" t="n">
        <v>10500</v>
      </c>
      <c r="E11" s="13">
        <f>IFERROR(C11/D11,0)</f>
        <v/>
      </c>
      <c r="F11" s="11">
        <f>D11*(1-Припущення!$B$11)-C11</f>
        <v/>
      </c>
      <c r="G11" s="11">
        <f>D11*(1-Припущення!$B$11)-C11-Припущення!$B$7</f>
        <v/>
      </c>
      <c r="H11" s="11">
        <f>D11*Припущення!$B$9</f>
        <v/>
      </c>
      <c r="I11" s="11">
        <f>D11*Припущення!$B$9*(1-Припущення!$B$11)-C11-Припущення!$B$7</f>
        <v/>
      </c>
      <c r="J11" s="11">
        <f>D11*Припущення!$B$10</f>
        <v/>
      </c>
      <c r="K11" s="11">
        <f>D11*Припущення!$B$10*(1-Припущення!$B$11)-C11-Припущення!$B$7</f>
        <v/>
      </c>
      <c r="L11" s="13">
        <f>IFERROR(MAX(0,1-(C11+Припущення!$B$7)/(D11*(1-Припущення!$B$11))),0)</f>
        <v/>
      </c>
      <c r="M11" s="13">
        <f>IFERROR(MAX(0,1-C11/(D11*(1-Припущення!$B$11))),0)</f>
        <v/>
      </c>
    </row>
    <row r="12">
      <c r="A12" s="4" t="inlineStr">
        <is>
          <t>Сукня оксамитова максі</t>
        </is>
      </c>
      <c r="B12" s="4" t="n">
        <v>4</v>
      </c>
      <c r="C12" s="11" t="n">
        <v>4519.7</v>
      </c>
      <c r="D12" s="11" t="n">
        <v>15500</v>
      </c>
      <c r="E12" s="13">
        <f>IFERROR(C12/D12,0)</f>
        <v/>
      </c>
      <c r="F12" s="11">
        <f>D12*(1-Припущення!$B$11)-C12</f>
        <v/>
      </c>
      <c r="G12" s="11">
        <f>D12*(1-Припущення!$B$11)-C12-Припущення!$B$7</f>
        <v/>
      </c>
      <c r="H12" s="11">
        <f>D12*Припущення!$B$9</f>
        <v/>
      </c>
      <c r="I12" s="11">
        <f>D12*Припущення!$B$9*(1-Припущення!$B$11)-C12-Припущення!$B$7</f>
        <v/>
      </c>
      <c r="J12" s="11">
        <f>D12*Припущення!$B$10</f>
        <v/>
      </c>
      <c r="K12" s="11">
        <f>D12*Припущення!$B$10*(1-Припущення!$B$11)-C12-Припущення!$B$7</f>
        <v/>
      </c>
      <c r="L12" s="13">
        <f>IFERROR(MAX(0,1-(C12+Припущення!$B$7)/(D12*(1-Припущення!$B$11))),0)</f>
        <v/>
      </c>
      <c r="M12" s="13">
        <f>IFERROR(MAX(0,1-C12/(D12*(1-Припущення!$B$11))),0)</f>
        <v/>
      </c>
    </row>
    <row r="13">
      <c r="A13" s="14" t="inlineStr">
        <is>
          <t>Разом / середнє</t>
        </is>
      </c>
      <c r="B13" s="14">
        <f>SUM(B5:B12)</f>
        <v/>
      </c>
      <c r="C13" s="15">
        <f>SUM(C5:C12)</f>
        <v/>
      </c>
      <c r="D13" s="15">
        <f>SUM(D5:D12)</f>
        <v/>
      </c>
      <c r="E13" s="16" t="n"/>
      <c r="F13" s="15">
        <f>SUM(F5:F12)</f>
        <v/>
      </c>
      <c r="G13" s="15">
        <f>AVERAGE(G5:G12)</f>
        <v/>
      </c>
      <c r="H13" s="16" t="n"/>
      <c r="I13" s="15">
        <f>AVERAGE(I5:I12)</f>
        <v/>
      </c>
      <c r="J13" s="16" t="n"/>
      <c r="K13" s="15">
        <f>AVERAGE(K5:K12)</f>
        <v/>
      </c>
      <c r="L13" s="17">
        <f>AVERAGE(L5:L12)</f>
        <v/>
      </c>
      <c r="M13" s="17">
        <f>AVERAGE(M5:M12)</f>
        <v/>
      </c>
    </row>
    <row r="15">
      <c r="A15" s="10" t="inlineStr">
        <is>
          <t>Як читати</t>
        </is>
      </c>
    </row>
    <row r="16">
      <c r="A16" s="12" t="inlineStr">
        <is>
          <t>• «Залишок» рахується на ОДНУ одиницю: скільки лишається бренду після собівартості, податку і частки операційних витрат.</t>
        </is>
      </c>
    </row>
    <row r="17">
      <c r="A17" s="12" t="inlineStr">
        <is>
          <t>• Онлайн — бренд отримує всю ціну. Шоурум забирає комісію. Опт — половину ціни, тому там виживають лише найдорожчі позиції.</t>
        </is>
      </c>
    </row>
    <row r="18">
      <c r="A18" s="12" t="inlineStr">
        <is>
          <t>• «Максимальна знижка» — глибина акції, за якої виріб ще платить свою частку витрат бренду. Глибше — акція йде за рахунок бренду.</t>
        </is>
      </c>
    </row>
    <row r="19">
      <c r="A19" s="12" t="inlineStr">
        <is>
          <t>• «Продаж у збиток нижче» — межа, за якою ціна не покриває навіть пошиття й тканину. Сюди не спускатись ніколи.</t>
        </is>
      </c>
    </row>
    <row r="21">
      <c r="A21" s="18" t="inlineStr">
        <is>
          <t>Позиції у виробництві, для яких собівартості ще немає</t>
        </is>
      </c>
    </row>
    <row r="22" ht="34" customHeight="1">
      <c r="A22" s="3" t="inlineStr">
        <is>
          <t>Назва у виробництві</t>
        </is>
      </c>
      <c r="B22" s="3" t="inlineStr">
        <is>
          <t>Наш SKU</t>
        </is>
      </c>
      <c r="C22" s="3" t="inlineStr">
        <is>
          <t>Одиниць</t>
        </is>
      </c>
    </row>
    <row r="23">
      <c r="A23" s="4" t="inlineStr">
        <is>
          <t>Жакет-блузон</t>
        </is>
      </c>
      <c r="B23" s="4" t="inlineStr">
        <is>
          <t>Блузон молочний</t>
        </is>
      </c>
      <c r="C23" s="4" t="n">
        <v>10</v>
      </c>
    </row>
    <row r="24">
      <c r="A24" s="4" t="inlineStr">
        <is>
          <t>Блуза чорна</t>
        </is>
      </c>
      <c r="B24" s="4" t="inlineStr">
        <is>
          <t>Блуза шовкова холтер чорна</t>
        </is>
      </c>
      <c r="C24" s="4" t="n">
        <v>10</v>
      </c>
    </row>
    <row r="25">
      <c r="A25" s="4" t="inlineStr">
        <is>
          <t>Сукня Bias</t>
        </is>
      </c>
      <c r="B25" s="4" t="inlineStr">
        <is>
          <t>—</t>
        </is>
      </c>
      <c r="C25" s="4" t="n">
        <v>10</v>
      </c>
    </row>
    <row r="26">
      <c r="A26" s="12" t="inlineStr">
        <is>
          <t>Без собівартості ці одиниці не можна поставити в план — попросити у бренду.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>
      <c r="A1" s="1" t="inlineStr">
        <is>
          <t>Знижки — до якої глибини акція ще має сенс</t>
        </is>
      </c>
    </row>
    <row r="2">
      <c r="A2" s="2" t="inlineStr">
        <is>
          <t>Кожен стовпчик — глибина знижки. У клітинці: що лишається бренду з одиниці після товару, податку і частки операційних витрат. Червоне — акція йде коштом бренду.</t>
        </is>
      </c>
    </row>
    <row r="4" ht="34" customHeight="1">
      <c r="A4" s="3" t="inlineStr">
        <is>
          <t>Виріб</t>
        </is>
      </c>
      <c r="B4" s="3" t="inlineStr">
        <is>
          <t>Retail, грн</t>
        </is>
      </c>
      <c r="C4" s="3" t="inlineStr">
        <is>
          <t>−0%</t>
        </is>
      </c>
      <c r="D4" s="3" t="inlineStr">
        <is>
          <t>−10%</t>
        </is>
      </c>
      <c r="E4" s="3" t="inlineStr">
        <is>
          <t>−15%</t>
        </is>
      </c>
      <c r="F4" s="3" t="inlineStr">
        <is>
          <t>−20%</t>
        </is>
      </c>
      <c r="G4" s="3" t="inlineStr">
        <is>
          <t>−30%</t>
        </is>
      </c>
      <c r="H4" s="3" t="inlineStr">
        <is>
          <t>−40%</t>
        </is>
      </c>
      <c r="I4" s="3" t="inlineStr">
        <is>
          <t>Максимальна знижка</t>
        </is>
      </c>
    </row>
    <row r="5">
      <c r="A5" s="4">
        <f>Ціноутворення!A5</f>
        <v/>
      </c>
      <c r="B5" s="11">
        <f>Ціноутворення!D5</f>
        <v/>
      </c>
      <c r="C5" s="11">
        <f>Ціноутворення!D5*(1-0.0)*(1-Припущення!$B$11)-Ціноутворення!C5-Припущення!$B$7</f>
        <v/>
      </c>
      <c r="D5" s="11">
        <f>Ціноутворення!D5*(1-0.1)*(1-Припущення!$B$11)-Ціноутворення!C5-Припущення!$B$7</f>
        <v/>
      </c>
      <c r="E5" s="11">
        <f>Ціноутворення!D5*(1-0.15)*(1-Припущення!$B$11)-Ціноутворення!C5-Припущення!$B$7</f>
        <v/>
      </c>
      <c r="F5" s="11">
        <f>Ціноутворення!D5*(1-0.2)*(1-Припущення!$B$11)-Ціноутворення!C5-Припущення!$B$7</f>
        <v/>
      </c>
      <c r="G5" s="11">
        <f>Ціноутворення!D5*(1-0.3)*(1-Припущення!$B$11)-Ціноутворення!C5-Припущення!$B$7</f>
        <v/>
      </c>
      <c r="H5" s="11">
        <f>Ціноутворення!D5*(1-0.4)*(1-Припущення!$B$11)-Ціноутворення!C5-Припущення!$B$7</f>
        <v/>
      </c>
      <c r="I5" s="19">
        <f>Ціноутворення!L5</f>
        <v/>
      </c>
    </row>
    <row r="6">
      <c r="A6" s="4">
        <f>Ціноутворення!A6</f>
        <v/>
      </c>
      <c r="B6" s="11">
        <f>Ціноутворення!D6</f>
        <v/>
      </c>
      <c r="C6" s="11">
        <f>Ціноутворення!D6*(1-0.0)*(1-Припущення!$B$11)-Ціноутворення!C6-Припущення!$B$7</f>
        <v/>
      </c>
      <c r="D6" s="11">
        <f>Ціноутворення!D6*(1-0.1)*(1-Припущення!$B$11)-Ціноутворення!C6-Припущення!$B$7</f>
        <v/>
      </c>
      <c r="E6" s="11">
        <f>Ціноутворення!D6*(1-0.15)*(1-Припущення!$B$11)-Ціноутворення!C6-Припущення!$B$7</f>
        <v/>
      </c>
      <c r="F6" s="11">
        <f>Ціноутворення!D6*(1-0.2)*(1-Припущення!$B$11)-Ціноутворення!C6-Припущення!$B$7</f>
        <v/>
      </c>
      <c r="G6" s="11">
        <f>Ціноутворення!D6*(1-0.3)*(1-Припущення!$B$11)-Ціноутворення!C6-Припущення!$B$7</f>
        <v/>
      </c>
      <c r="H6" s="11">
        <f>Ціноутворення!D6*(1-0.4)*(1-Припущення!$B$11)-Ціноутворення!C6-Припущення!$B$7</f>
        <v/>
      </c>
      <c r="I6" s="19">
        <f>Ціноутворення!L6</f>
        <v/>
      </c>
    </row>
    <row r="7">
      <c r="A7" s="4">
        <f>Ціноутворення!A7</f>
        <v/>
      </c>
      <c r="B7" s="11">
        <f>Ціноутворення!D7</f>
        <v/>
      </c>
      <c r="C7" s="11">
        <f>Ціноутворення!D7*(1-0.0)*(1-Припущення!$B$11)-Ціноутворення!C7-Припущення!$B$7</f>
        <v/>
      </c>
      <c r="D7" s="11">
        <f>Ціноутворення!D7*(1-0.1)*(1-Припущення!$B$11)-Ціноутворення!C7-Припущення!$B$7</f>
        <v/>
      </c>
      <c r="E7" s="11">
        <f>Ціноутворення!D7*(1-0.15)*(1-Припущення!$B$11)-Ціноутворення!C7-Припущення!$B$7</f>
        <v/>
      </c>
      <c r="F7" s="11">
        <f>Ціноутворення!D7*(1-0.2)*(1-Припущення!$B$11)-Ціноутворення!C7-Припущення!$B$7</f>
        <v/>
      </c>
      <c r="G7" s="11">
        <f>Ціноутворення!D7*(1-0.3)*(1-Припущення!$B$11)-Ціноутворення!C7-Припущення!$B$7</f>
        <v/>
      </c>
      <c r="H7" s="11">
        <f>Ціноутворення!D7*(1-0.4)*(1-Припущення!$B$11)-Ціноутворення!C7-Припущення!$B$7</f>
        <v/>
      </c>
      <c r="I7" s="19">
        <f>Ціноутворення!L7</f>
        <v/>
      </c>
    </row>
    <row r="8">
      <c r="A8" s="4">
        <f>Ціноутворення!A8</f>
        <v/>
      </c>
      <c r="B8" s="11">
        <f>Ціноутворення!D8</f>
        <v/>
      </c>
      <c r="C8" s="11">
        <f>Ціноутворення!D8*(1-0.0)*(1-Припущення!$B$11)-Ціноутворення!C8-Припущення!$B$7</f>
        <v/>
      </c>
      <c r="D8" s="11">
        <f>Ціноутворення!D8*(1-0.1)*(1-Припущення!$B$11)-Ціноутворення!C8-Припущення!$B$7</f>
        <v/>
      </c>
      <c r="E8" s="11">
        <f>Ціноутворення!D8*(1-0.15)*(1-Припущення!$B$11)-Ціноутворення!C8-Припущення!$B$7</f>
        <v/>
      </c>
      <c r="F8" s="11">
        <f>Ціноутворення!D8*(1-0.2)*(1-Припущення!$B$11)-Ціноутворення!C8-Припущення!$B$7</f>
        <v/>
      </c>
      <c r="G8" s="11">
        <f>Ціноутворення!D8*(1-0.3)*(1-Припущення!$B$11)-Ціноутворення!C8-Припущення!$B$7</f>
        <v/>
      </c>
      <c r="H8" s="11">
        <f>Ціноутворення!D8*(1-0.4)*(1-Припущення!$B$11)-Ціноутворення!C8-Припущення!$B$7</f>
        <v/>
      </c>
      <c r="I8" s="19">
        <f>Ціноутворення!L8</f>
        <v/>
      </c>
    </row>
    <row r="9">
      <c r="A9" s="4">
        <f>Ціноутворення!A9</f>
        <v/>
      </c>
      <c r="B9" s="11">
        <f>Ціноутворення!D9</f>
        <v/>
      </c>
      <c r="C9" s="11">
        <f>Ціноутворення!D9*(1-0.0)*(1-Припущення!$B$11)-Ціноутворення!C9-Припущення!$B$7</f>
        <v/>
      </c>
      <c r="D9" s="11">
        <f>Ціноутворення!D9*(1-0.1)*(1-Припущення!$B$11)-Ціноутворення!C9-Припущення!$B$7</f>
        <v/>
      </c>
      <c r="E9" s="11">
        <f>Ціноутворення!D9*(1-0.15)*(1-Припущення!$B$11)-Ціноутворення!C9-Припущення!$B$7</f>
        <v/>
      </c>
      <c r="F9" s="11">
        <f>Ціноутворення!D9*(1-0.2)*(1-Припущення!$B$11)-Ціноутворення!C9-Припущення!$B$7</f>
        <v/>
      </c>
      <c r="G9" s="11">
        <f>Ціноутворення!D9*(1-0.3)*(1-Припущення!$B$11)-Ціноутворення!C9-Припущення!$B$7</f>
        <v/>
      </c>
      <c r="H9" s="11">
        <f>Ціноутворення!D9*(1-0.4)*(1-Припущення!$B$11)-Ціноутворення!C9-Припущення!$B$7</f>
        <v/>
      </c>
      <c r="I9" s="19">
        <f>Ціноутворення!L9</f>
        <v/>
      </c>
    </row>
    <row r="10">
      <c r="A10" s="4">
        <f>Ціноутворення!A10</f>
        <v/>
      </c>
      <c r="B10" s="11">
        <f>Ціноутворення!D10</f>
        <v/>
      </c>
      <c r="C10" s="11">
        <f>Ціноутворення!D10*(1-0.0)*(1-Припущення!$B$11)-Ціноутворення!C10-Припущення!$B$7</f>
        <v/>
      </c>
      <c r="D10" s="11">
        <f>Ціноутворення!D10*(1-0.1)*(1-Припущення!$B$11)-Ціноутворення!C10-Припущення!$B$7</f>
        <v/>
      </c>
      <c r="E10" s="11">
        <f>Ціноутворення!D10*(1-0.15)*(1-Припущення!$B$11)-Ціноутворення!C10-Припущення!$B$7</f>
        <v/>
      </c>
      <c r="F10" s="11">
        <f>Ціноутворення!D10*(1-0.2)*(1-Припущення!$B$11)-Ціноутворення!C10-Припущення!$B$7</f>
        <v/>
      </c>
      <c r="G10" s="11">
        <f>Ціноутворення!D10*(1-0.3)*(1-Припущення!$B$11)-Ціноутворення!C10-Припущення!$B$7</f>
        <v/>
      </c>
      <c r="H10" s="11">
        <f>Ціноутворення!D10*(1-0.4)*(1-Припущення!$B$11)-Ціноутворення!C10-Припущення!$B$7</f>
        <v/>
      </c>
      <c r="I10" s="19">
        <f>Ціноутворення!L10</f>
        <v/>
      </c>
    </row>
    <row r="11">
      <c r="A11" s="4">
        <f>Ціноутворення!A11</f>
        <v/>
      </c>
      <c r="B11" s="11">
        <f>Ціноутворення!D11</f>
        <v/>
      </c>
      <c r="C11" s="11">
        <f>Ціноутворення!D11*(1-0.0)*(1-Припущення!$B$11)-Ціноутворення!C11-Припущення!$B$7</f>
        <v/>
      </c>
      <c r="D11" s="11">
        <f>Ціноутворення!D11*(1-0.1)*(1-Припущення!$B$11)-Ціноутворення!C11-Припущення!$B$7</f>
        <v/>
      </c>
      <c r="E11" s="11">
        <f>Ціноутворення!D11*(1-0.15)*(1-Припущення!$B$11)-Ціноутворення!C11-Припущення!$B$7</f>
        <v/>
      </c>
      <c r="F11" s="11">
        <f>Ціноутворення!D11*(1-0.2)*(1-Припущення!$B$11)-Ціноутворення!C11-Припущення!$B$7</f>
        <v/>
      </c>
      <c r="G11" s="11">
        <f>Ціноутворення!D11*(1-0.3)*(1-Припущення!$B$11)-Ціноутворення!C11-Припущення!$B$7</f>
        <v/>
      </c>
      <c r="H11" s="11">
        <f>Ціноутворення!D11*(1-0.4)*(1-Припущення!$B$11)-Ціноутворення!C11-Припущення!$B$7</f>
        <v/>
      </c>
      <c r="I11" s="19">
        <f>Ціноутворення!L11</f>
        <v/>
      </c>
    </row>
    <row r="12">
      <c r="A12" s="4">
        <f>Ціноутворення!A12</f>
        <v/>
      </c>
      <c r="B12" s="11">
        <f>Ціноутворення!D12</f>
        <v/>
      </c>
      <c r="C12" s="11">
        <f>Ціноутворення!D12*(1-0.0)*(1-Припущення!$B$11)-Ціноутворення!C12-Припущення!$B$7</f>
        <v/>
      </c>
      <c r="D12" s="11">
        <f>Ціноутворення!D12*(1-0.1)*(1-Припущення!$B$11)-Ціноутворення!C12-Припущення!$B$7</f>
        <v/>
      </c>
      <c r="E12" s="11">
        <f>Ціноутворення!D12*(1-0.15)*(1-Припущення!$B$11)-Ціноутворення!C12-Припущення!$B$7</f>
        <v/>
      </c>
      <c r="F12" s="11">
        <f>Ціноутворення!D12*(1-0.2)*(1-Припущення!$B$11)-Ціноутворення!C12-Припущення!$B$7</f>
        <v/>
      </c>
      <c r="G12" s="11">
        <f>Ціноутворення!D12*(1-0.3)*(1-Припущення!$B$11)-Ціноутворення!C12-Припущення!$B$7</f>
        <v/>
      </c>
      <c r="H12" s="11">
        <f>Ціноутворення!D12*(1-0.4)*(1-Припущення!$B$11)-Ціноутворення!C12-Припущення!$B$7</f>
        <v/>
      </c>
      <c r="I12" s="19">
        <f>Ціноутворення!L12</f>
        <v/>
      </c>
    </row>
    <row r="13">
      <c r="A13" s="20" t="inlineStr">
        <is>
          <t>Середнє по колекції</t>
        </is>
      </c>
      <c r="B13" s="21" t="n"/>
      <c r="C13" s="22">
        <f>AVERAGE(C5:C12)</f>
        <v/>
      </c>
      <c r="D13" s="22">
        <f>AVERAGE(D5:D12)</f>
        <v/>
      </c>
      <c r="E13" s="22">
        <f>AVERAGE(E5:E12)</f>
        <v/>
      </c>
      <c r="F13" s="22">
        <f>AVERAGE(F5:F12)</f>
        <v/>
      </c>
      <c r="G13" s="22">
        <f>AVERAGE(G5:G12)</f>
        <v/>
      </c>
      <c r="H13" s="22">
        <f>AVERAGE(H5:H12)</f>
        <v/>
      </c>
    </row>
    <row r="15">
      <c r="A15" s="10" t="inlineStr">
        <is>
          <t>Правило акції</t>
        </is>
      </c>
    </row>
    <row r="16">
      <c r="A16" s="12" t="inlineStr">
        <is>
          <t>• Знижка не «зменшує прибуток» — вона зменшує внесок кожної одиниці у покриття постійних витрат.</t>
        </is>
      </c>
    </row>
    <row r="17">
      <c r="A17" s="12" t="inlineStr">
        <is>
          <t>• Якщо глибина акції більша за «максимальну знижку» позиції, кожен проданий виріб збільшує місячний мінус.</t>
        </is>
      </c>
    </row>
    <row r="18">
      <c r="A18" s="12" t="inlineStr">
        <is>
          <t>• Найдорожчі позиції витримують найглибшу знижку. Дешеві не витримують майже нічого — їх у акцію не ставити.</t>
        </is>
      </c>
    </row>
    <row r="19">
      <c r="A19" s="12" t="inlineStr">
        <is>
          <t>• Сенс акції не в маржі, а в обороті: розпродати те, що інакше залишиться на складі до наступного сезону.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Вересень · Жовтень · Листопад — план із сезонністю та акціями</t>
        </is>
      </c>
    </row>
    <row r="2">
      <c r="A2" s="2" t="inlineStr">
        <is>
          <t>Розгін продажів, глибина знижок по місяцях і те, що з цього виходить. Листопад — Чорна пʼятниця, тому там найглибша знижка і найбільший обсяг.</t>
        </is>
      </c>
    </row>
    <row r="4" ht="34" customHeight="1">
      <c r="A4" s="3" t="inlineStr">
        <is>
          <t>Показник</t>
        </is>
      </c>
      <c r="B4" s="3" t="inlineStr">
        <is>
          <t>Вересень</t>
        </is>
      </c>
      <c r="C4" s="3" t="inlineStr">
        <is>
          <t>Жовтень</t>
        </is>
      </c>
      <c r="D4" s="3" t="inlineStr">
        <is>
          <t>Листопад</t>
        </is>
      </c>
      <c r="E4" s="3" t="inlineStr">
        <is>
          <t>За квартал</t>
        </is>
      </c>
    </row>
    <row r="5">
      <c r="A5" s="4" t="inlineStr">
        <is>
          <t>Частка кварталу, %</t>
        </is>
      </c>
      <c r="B5" s="8" t="n">
        <v>0.25</v>
      </c>
      <c r="C5" s="8" t="n">
        <v>0.35</v>
      </c>
      <c r="D5" s="8" t="n">
        <v>0.4</v>
      </c>
      <c r="E5" s="13">
        <f>SUM(B5:D5)</f>
        <v/>
      </c>
    </row>
    <row r="6">
      <c r="A6" s="4" t="inlineStr">
        <is>
          <t>План продажів, одиниць</t>
        </is>
      </c>
      <c r="B6" s="11">
        <f>ROUND(Припущення!$B$6*3*B5,0)</f>
        <v/>
      </c>
      <c r="C6" s="11">
        <f>ROUND(Припущення!$B$6*3*C5,0)</f>
        <v/>
      </c>
      <c r="D6" s="11">
        <f>ROUND(Припущення!$B$6*3*D5,0)</f>
        <v/>
      </c>
      <c r="E6" s="11">
        <f>SUM(B6:D6)</f>
        <v/>
      </c>
    </row>
    <row r="7">
      <c r="A7" s="4" t="inlineStr">
        <is>
          <t>Середня знижка місяця</t>
        </is>
      </c>
      <c r="B7" s="13">
        <f>0</f>
        <v/>
      </c>
      <c r="C7" s="13">
        <f>Припущення!$B$12</f>
        <v/>
      </c>
      <c r="D7" s="13">
        <f>Припущення!$B$14</f>
        <v/>
      </c>
      <c r="E7" s="13" t="n"/>
    </row>
    <row r="8">
      <c r="A8" s="4" t="inlineStr">
        <is>
          <t>Частка продажів зі знижкою</t>
        </is>
      </c>
      <c r="B8" s="13">
        <f>0</f>
        <v/>
      </c>
      <c r="C8" s="13">
        <f>Припущення!$B$13</f>
        <v/>
      </c>
      <c r="D8" s="13">
        <f>Припущення!$B$15</f>
        <v/>
      </c>
      <c r="E8" s="13" t="n"/>
    </row>
    <row r="9">
      <c r="A9" s="4" t="inlineStr">
        <is>
          <t>Середня ціна після знижки, грн</t>
        </is>
      </c>
      <c r="B9" s="11">
        <f>(SUMPRODUCT(Ціноутворення!B5:B12,Ціноутворення!D5:D12)/SUM(Ціноутворення!B5:B12))*(1-B7*B8)</f>
        <v/>
      </c>
      <c r="C9" s="11">
        <f>(SUMPRODUCT(Ціноутворення!B5:B12,Ціноутворення!D5:D12)/SUM(Ціноутворення!B5:B12))*(1-C7*C8)</f>
        <v/>
      </c>
      <c r="D9" s="11">
        <f>(SUMPRODUCT(Ціноутворення!B5:B12,Ціноутворення!D5:D12)/SUM(Ціноутворення!B5:B12))*(1-D7*D8)</f>
        <v/>
      </c>
      <c r="E9" s="11">
        <f>IFERROR(E10/E6,0)</f>
        <v/>
      </c>
    </row>
    <row r="10">
      <c r="A10" s="4" t="inlineStr">
        <is>
          <t>Виручка, грн</t>
        </is>
      </c>
      <c r="B10" s="11">
        <f>B6*B9</f>
        <v/>
      </c>
      <c r="C10" s="11">
        <f>C6*C9</f>
        <v/>
      </c>
      <c r="D10" s="11">
        <f>D6*D9</f>
        <v/>
      </c>
      <c r="E10" s="11">
        <f>SUM(B10:D10)</f>
        <v/>
      </c>
    </row>
    <row r="11">
      <c r="A11" s="4" t="inlineStr">
        <is>
          <t>Собівартість проданого, грн</t>
        </is>
      </c>
      <c r="B11" s="11">
        <f>B6*(SUMPRODUCT(Ціноутворення!B5:B12,Ціноутворення!C5:C12)/SUM(Ціноутворення!B5:B12))</f>
        <v/>
      </c>
      <c r="C11" s="11">
        <f>C6*(SUMPRODUCT(Ціноутворення!B5:B12,Ціноутворення!C5:C12)/SUM(Ціноутворення!B5:B12))</f>
        <v/>
      </c>
      <c r="D11" s="11">
        <f>D6*(SUMPRODUCT(Ціноутворення!B5:B12,Ціноутворення!C5:C12)/SUM(Ціноутворення!B5:B12))</f>
        <v/>
      </c>
      <c r="E11" s="11">
        <f>SUM(B11:D11)</f>
        <v/>
      </c>
    </row>
    <row r="12">
      <c r="A12" s="4" t="inlineStr">
        <is>
          <t>Податок, грн</t>
        </is>
      </c>
      <c r="B12" s="11">
        <f>B10*Припущення!$B$11</f>
        <v/>
      </c>
      <c r="C12" s="11">
        <f>C10*Припущення!$B$11</f>
        <v/>
      </c>
      <c r="D12" s="11">
        <f>D10*Припущення!$B$11</f>
        <v/>
      </c>
      <c r="E12" s="11">
        <f>SUM(B12:D12)</f>
        <v/>
      </c>
    </row>
    <row r="13">
      <c r="A13" s="4" t="inlineStr">
        <is>
          <t>Валовий внесок, грн</t>
        </is>
      </c>
      <c r="B13" s="11">
        <f>B10-B11-B12</f>
        <v/>
      </c>
      <c r="C13" s="11">
        <f>C10-C11-C12</f>
        <v/>
      </c>
      <c r="D13" s="11">
        <f>D10-D11-D12</f>
        <v/>
      </c>
      <c r="E13" s="11">
        <f>SUM(B13:D13)</f>
        <v/>
      </c>
    </row>
    <row r="14">
      <c r="A14" s="4" t="inlineStr">
        <is>
          <t>Операційні витрати, грн</t>
        </is>
      </c>
      <c r="B14" s="11">
        <f>Припущення!$B$5</f>
        <v/>
      </c>
      <c r="C14" s="11">
        <f>Припущення!$B$5</f>
        <v/>
      </c>
      <c r="D14" s="11">
        <f>Припущення!$B$5</f>
        <v/>
      </c>
      <c r="E14" s="11">
        <f>SUM(B14:D14)</f>
        <v/>
      </c>
    </row>
    <row r="15">
      <c r="A15" s="23" t="inlineStr">
        <is>
          <t>РЕЗУЛЬТАТ МІСЯЦЯ, грн</t>
        </is>
      </c>
      <c r="B15" s="15">
        <f>B13-B14</f>
        <v/>
      </c>
      <c r="C15" s="15">
        <f>C13-C14</f>
        <v/>
      </c>
      <c r="D15" s="15">
        <f>D13-D14</f>
        <v/>
      </c>
      <c r="E15" s="15">
        <f>SUM(B15:D15)</f>
        <v/>
      </c>
    </row>
    <row r="16">
      <c r="A16" s="23" t="inlineStr">
        <is>
          <t>Накопичено з початку сезону, грн</t>
        </is>
      </c>
      <c r="B16" s="15">
        <f>B15</f>
        <v/>
      </c>
      <c r="C16" s="15">
        <f>B16+C15</f>
        <v/>
      </c>
      <c r="D16" s="15">
        <f>C16+D15</f>
        <v/>
      </c>
      <c r="E16" s="15">
        <f>D16</f>
        <v/>
      </c>
    </row>
    <row r="18">
      <c r="A18" s="10" t="inlineStr">
        <is>
          <t>Скільки треба продавати, щоб вийти в нуль</t>
        </is>
      </c>
    </row>
    <row r="19">
      <c r="A19" s="4" t="inlineStr">
        <is>
          <t>Одиниць на місяць без знижок</t>
        </is>
      </c>
      <c r="B19" s="11">
        <f>IFERROR(Припущення!$B$5/((SUMPRODUCT(Ціноутворення!B5:B12,Ціноутворення!D5:D12)/SUM(Ціноутворення!B5:B12))*(1-Припущення!$B$11)-(SUMPRODUCT(Ціноутворення!B5:B12,Ціноутворення!C5:C12)/SUM(Ціноутворення!B5:B12))),0)</f>
        <v/>
      </c>
      <c r="C19" s="12" t="inlineStr">
        <is>
          <t>На середній ціні й середній собівартості колекції.</t>
        </is>
      </c>
    </row>
    <row r="20">
      <c r="A20" s="4" t="inlineStr">
        <is>
          <t>Одиниць на місяць у Чорну пʼятницю</t>
        </is>
      </c>
      <c r="B20" s="11">
        <f>IFERROR(Припущення!$B$5/((SUMPRODUCT(Ціноутворення!B5:B12,Ціноутворення!D5:D12)/SUM(Ціноутворення!B5:B12))*(1-Припущення!$B$14*Припущення!$B$15)*(1-Припущення!$B$11)-(SUMPRODUCT(Ціноутворення!B5:B12,Ціноутворення!C5:C12)/SUM(Ціноутворення!B5:B12))),0)</f>
        <v/>
      </c>
      <c r="C20" s="12" t="inlineStr">
        <is>
          <t>Та сама планка, але з акційною ціною — треба продати більше.</t>
        </is>
      </c>
    </row>
    <row r="21">
      <c r="A21" s="4" t="inlineStr">
        <is>
          <t>Є в наявності на весь квартал, од</t>
        </is>
      </c>
      <c r="B21" s="11" t="n">
        <v>118</v>
      </c>
      <c r="C21" s="12" t="inlineStr">
        <is>
          <t>Стільки товару фізично існує на продаж (118 од). З них 88 уже мають пораховану собівартість, решта — ні. Якщо планка вища за 118/3 на місяць, обсягом продажів у нуль не вийти: треба або дошивати, або міняти ціни й витрати.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46" customWidth="1" min="4" max="4"/>
  </cols>
  <sheetData>
    <row r="1">
      <c r="A1" s="1" t="inlineStr">
        <is>
          <t>Що з цього робити</t>
        </is>
      </c>
    </row>
    <row r="2">
      <c r="A2" s="2" t="inlineStr">
        <is>
          <t>Коротко: який канал для чого, які позиції тягнуть колекцію, а які — ні.</t>
        </is>
      </c>
    </row>
    <row r="4" ht="34" customHeight="1">
      <c r="A4" s="3" t="inlineStr">
        <is>
          <t>Канал</t>
        </is>
      </c>
      <c r="B4" s="3" t="inlineStr">
        <is>
          <t>Бренду лишається від retail</t>
        </is>
      </c>
      <c r="C4" s="3" t="inlineStr">
        <is>
          <t>Для чого</t>
        </is>
      </c>
      <c r="D4" s="3" t="inlineStr">
        <is>
          <t>Що з ним робити</t>
        </is>
      </c>
    </row>
    <row r="5" ht="44" customHeight="1">
      <c r="A5" s="24" t="inlineStr">
        <is>
          <t>Онлайн — сайт, Instagram</t>
        </is>
      </c>
      <c r="B5" s="24" t="inlineStr">
        <is>
          <t>100%</t>
        </is>
      </c>
      <c r="C5" s="24" t="inlineStr">
        <is>
          <t>Основний канал прибутку</t>
        </is>
      </c>
      <c r="D5" s="24" t="inlineStr">
        <is>
          <t>Сюди вкладати рекламу. Це єдиний канал, де більшість позицій покриває операційні витрати.</t>
        </is>
      </c>
    </row>
    <row r="6" ht="44" customHeight="1">
      <c r="A6" s="24" t="inlineStr">
        <is>
          <t>Шоурум</t>
        </is>
      </c>
      <c r="B6" s="24" t="inlineStr">
        <is>
          <t>60%</t>
        </is>
      </c>
      <c r="C6" s="24" t="inlineStr">
        <is>
          <t>Довіра, примірка, трафік</t>
        </is>
      </c>
      <c r="D6" s="24" t="inlineStr">
        <is>
          <t>Комісія 40% зʼїдає майже весь внесок. Тримати заради впізнаваності й приміряння, але не будувати на ньому план виходу в нуль.</t>
        </is>
      </c>
    </row>
    <row r="7" ht="44" customHeight="1">
      <c r="A7" s="24" t="inlineStr">
        <is>
          <t>Опт / wholesale</t>
        </is>
      </c>
      <c r="B7" s="24" t="inlineStr">
        <is>
          <t>50%</t>
        </is>
      </c>
      <c r="C7" s="24" t="inlineStr">
        <is>
          <t>Обʼєм від 3 одиниць</t>
        </is>
      </c>
      <c r="D7" s="24" t="inlineStr">
        <is>
          <t>На половині ціни виживають лише найдорожчі позиції. Не давати без мінімальної партії.</t>
        </is>
      </c>
    </row>
    <row r="8" ht="44" customHeight="1">
      <c r="A8" s="24" t="inlineStr">
        <is>
          <t>Гіфтинг</t>
        </is>
      </c>
      <c r="B8" s="24" t="inlineStr">
        <is>
          <t>0%</t>
        </is>
      </c>
      <c r="C8" s="24" t="inlineStr">
        <is>
          <t>PR, стилісти, блогери</t>
        </is>
      </c>
      <c r="D8" s="24" t="inlineStr">
        <is>
          <t>Не продаж і не втрата — маркетингова витрата в натурі. Рахувати в маркетингу, не в збитках.</t>
        </is>
      </c>
    </row>
    <row r="10">
      <c r="A10" s="25" t="inlineStr">
        <is>
          <t>Скільки треба продавати, щоб вийти в нуль</t>
        </is>
      </c>
    </row>
    <row r="11" ht="34" customHeight="1">
      <c r="A11" s="3" t="inlineStr">
        <is>
          <t>Сценарій витрат</t>
        </is>
      </c>
      <c r="B11" s="3" t="inlineStr">
        <is>
          <t>Витрати, грн/міс</t>
        </is>
      </c>
      <c r="C11" s="3" t="inlineStr">
        <is>
          <t>Треба продавати, од/міс</t>
        </is>
      </c>
      <c r="D11" s="3" t="inlineStr">
        <is>
          <t>Товару є, од/міс</t>
        </is>
      </c>
    </row>
    <row r="12">
      <c r="A12" s="4" t="inlineStr">
        <is>
          <t>План бренду (з літнього файлу)</t>
        </is>
      </c>
      <c r="B12" s="11">
        <f>Припущення!$B$5</f>
        <v/>
      </c>
      <c r="C12" s="26">
        <f>IFERROR(Припущення!$B$5/((SUMPRODUCT(Ціноутворення!B5:B12,Ціноутворення!D5:D12)/SUM(Ціноутворення!B5:B12))*(1-Припущення!$B$11)-(SUMPRODUCT(Ціноутворення!B5:B12,Ціноутворення!C5:C12)/SUM(Ціноутворення!B5:B12))),0)</f>
        <v/>
      </c>
      <c r="D12" s="11">
        <f>Припущення!$B$6</f>
        <v/>
      </c>
    </row>
    <row r="13">
      <c r="A13" s="4" t="inlineStr">
        <is>
          <t>Факт Cash Flow, травень–липень</t>
        </is>
      </c>
      <c r="B13" s="11">
        <f>261850</f>
        <v/>
      </c>
      <c r="C13" s="26">
        <f>IFERROR(261850/((SUMPRODUCT(Ціноутворення!B5:B12,Ціноутворення!D5:D12)/SUM(Ціноутворення!B5:B12))*(1-Припущення!$B$11)-(SUMPRODUCT(Ціноутворення!B5:B12,Ціноутворення!C5:C12)/SUM(Ціноутворення!B5:B12))),0)</f>
        <v/>
      </c>
      <c r="D13" s="11">
        <f>Припущення!$B$6</f>
        <v/>
      </c>
    </row>
    <row r="14" ht="32" customHeight="1">
      <c r="A14" s="27" t="inlineStr">
        <is>
          <t>Різниця між цими двома рядками — і є вся розмова про беззбитковість. На планових витратах товару ледве вистачає, на фактичних — запас є.</t>
        </is>
      </c>
    </row>
    <row r="17">
      <c r="A17" s="25" t="inlineStr">
        <is>
          <t>Головне</t>
        </is>
      </c>
    </row>
    <row r="18" ht="46" customHeight="1">
      <c r="A18" s="27" t="inlineStr">
        <is>
          <t>• Осінній сезон — 118 одиниць на продаж, це ≈39 на місяць. У літньому файлі операційні витрати ділились на 65 одиниць на місяць. Товару на 65 немає, тому реальна частка витрат на виріб майже вдвічі більша — і саме вона вирішує, що виживає.</t>
        </is>
      </c>
    </row>
    <row r="19" ht="46" customHeight="1">
      <c r="A19" s="27" t="inlineStr">
        <is>
          <t>• Операційні витрати взяті 400 000 грн/міс з файлу бренду. Фактично Cash Flow за травень–липень дає 261 850 грн/міс. Поставте у «Припущеннях» ту цифру  якій довіряєте — усе перерахується.</t>
        </is>
      </c>
    </row>
    <row r="20" ht="46" customHeight="1">
      <c r="A20" s="27" t="inlineStr">
        <is>
          <t>• Мінус у стовпчику «залишок» не означає продаж у збиток. Він означає, що річ не покриває своєї частки операційних витрат при рівному розподілі на всі одиниці. Стовпчик «валова маржа» — це реальні гроші після собівартості й податку, і він додатний майже скрізь. Знімати з продажу треба лише те, де відʼємна саме валова маржа. Дешеві позиції тримають колекцію обсягом, дорогі — маржею.</t>
        </is>
      </c>
    </row>
    <row r="21" ht="46" customHeight="1">
      <c r="A21" s="27" t="inlineStr">
        <is>
          <t>• Знижку не можна давати «на все однаково»: дешеві позиції не витримують навіть −10%, дорогі спокійно тримають −30%. Глибина акції має бути різною по позиціях.</t>
        </is>
      </c>
    </row>
    <row r="22" ht="46" customHeight="1">
      <c r="A22" s="27" t="inlineStr">
        <is>
          <t>• Опт на 50% від retail на осінній колекції математично працює лише на найдорожчих речах. Для решти це продаж у мінус.</t>
        </is>
      </c>
    </row>
  </sheetData>
  <mergeCells count="6">
    <mergeCell ref="A18:D18"/>
    <mergeCell ref="A22:D22"/>
    <mergeCell ref="A20:D20"/>
    <mergeCell ref="A21:D21"/>
    <mergeCell ref="A19:D19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2026-08-06T10:28:33Z</dcterms:created>
  <dcterms:modified xmlns:dcterms="http://purl.org/dc/terms/" xmlns:xsi="http://www.w3.org/2001/XMLSchema-instance" xsi:type="dcterms:W3CDTF">2026-08-06T10:28:33Z</dcterms:modified>
</cp:coreProperties>
</file>